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vision\ClinicalTools_Inpatient\24 hour urine\"/>
    </mc:Choice>
  </mc:AlternateContent>
  <bookViews>
    <workbookView xWindow="0" yWindow="0" windowWidth="11490" windowHeight="4635"/>
  </bookViews>
  <sheets>
    <sheet name="Sheet1" sheetId="1" r:id="rId1"/>
    <sheet name="Sheet3" sheetId="3" r:id="rId2"/>
  </sheets>
  <definedNames>
    <definedName name="_xlnm.Print_Area" localSheetId="0">Sheet1!$A$1:$E$69</definedName>
    <definedName name="TABLE" localSheetId="0">Sheet1!#REF!</definedName>
    <definedName name="TABLE_2" localSheetId="0">Sheet1!#REF!</definedName>
  </definedNames>
  <calcPr calcId="152511"/>
</workbook>
</file>

<file path=xl/calcChain.xml><?xml version="1.0" encoding="utf-8"?>
<calcChain xmlns="http://schemas.openxmlformats.org/spreadsheetml/2006/main">
  <c r="B23" i="1" l="1"/>
  <c r="E56" i="1" l="1"/>
  <c r="B25" i="1" s="1"/>
  <c r="E30" i="1" l="1"/>
  <c r="E31" i="1"/>
  <c r="B31" i="1" s="1"/>
  <c r="E13" i="1"/>
  <c r="E26" i="1"/>
  <c r="B26" i="1" s="1"/>
  <c r="B24" i="1"/>
  <c r="B45" i="1"/>
  <c r="E36" i="1"/>
  <c r="E35" i="1"/>
  <c r="B44" i="1"/>
  <c r="B39" i="1"/>
  <c r="E40" i="1"/>
  <c r="E41" i="1" s="1"/>
  <c r="E15" i="1"/>
  <c r="E14" i="1"/>
  <c r="B37" i="1" s="1"/>
  <c r="B42" i="1"/>
  <c r="B36" i="1"/>
  <c r="E32" i="1" l="1"/>
  <c r="B30" i="1"/>
  <c r="B32" i="1" s="1"/>
  <c r="E23" i="1"/>
  <c r="E24" i="1"/>
  <c r="E25" i="1"/>
</calcChain>
</file>

<file path=xl/sharedStrings.xml><?xml version="1.0" encoding="utf-8"?>
<sst xmlns="http://schemas.openxmlformats.org/spreadsheetml/2006/main" count="98" uniqueCount="94">
  <si>
    <t>Analysis of 24 hour urine</t>
  </si>
  <si>
    <t>Value</t>
  </si>
  <si>
    <t>Units</t>
  </si>
  <si>
    <t>Acceptable Range</t>
  </si>
  <si>
    <t>Creatinine Clearance</t>
  </si>
  <si>
    <t>Creatinine Excretion Rate</t>
  </si>
  <si>
    <t>Women: 15-20; Men 20-25</t>
  </si>
  <si>
    <t>These are the formulas you should use to estimate adequacy of a 24-hour collection:</t>
  </si>
  <si>
    <t xml:space="preserve"> Ix CJASN 2009</t>
  </si>
  <si>
    <t xml:space="preserve">Walser, JPEN 11:73S, 1987).  </t>
  </si>
  <si>
    <t>Age</t>
  </si>
  <si>
    <t>Urine urea (g/specimen)</t>
  </si>
  <si>
    <t>Phosphorous (mg/dl)</t>
  </si>
  <si>
    <t>Height (cm)</t>
  </si>
  <si>
    <t>Weight (kg)</t>
  </si>
  <si>
    <t>`</t>
  </si>
  <si>
    <t>Urine creat (mg/specimen)</t>
  </si>
  <si>
    <t>Range 80-150; Average 120, M slightly higher than F</t>
  </si>
  <si>
    <t>Formulas</t>
  </si>
  <si>
    <t>Calculations</t>
  </si>
  <si>
    <t>Normal values</t>
  </si>
  <si>
    <t>Date of blood</t>
  </si>
  <si>
    <t>Date of Urine collection</t>
  </si>
  <si>
    <t>Calculated anthropometry</t>
  </si>
  <si>
    <t xml:space="preserve">                                                   If missing, please insert  "." in the cell.</t>
  </si>
  <si>
    <t>Total protein</t>
  </si>
  <si>
    <r>
      <t>mL/min/1.73m</t>
    </r>
    <r>
      <rPr>
        <vertAlign val="superscript"/>
        <sz val="9"/>
        <rFont val="Arial"/>
        <family val="2"/>
      </rPr>
      <t>2</t>
    </r>
  </si>
  <si>
    <t>EPI as per RDA</t>
  </si>
  <si>
    <t>Data  (fill in  yellow shaded, other cells will automatically populate)</t>
  </si>
  <si>
    <t>eGFRcys (ml/min)</t>
  </si>
  <si>
    <t>Determination of normal values - ml/min per 1.73 m2</t>
  </si>
  <si>
    <t>Measured Urinary Clearance</t>
  </si>
  <si>
    <t xml:space="preserve">Creatinine Excretion </t>
  </si>
  <si>
    <t>Determination of drug doses - ml/min</t>
  </si>
  <si>
    <t>* serum levels should reflect levels over the duration of the urine collection. If the patient is not in steady state, and values differ across the 24 hours of the urine collection, then use the average of the two</t>
  </si>
  <si>
    <t>BUN (mg/dl)</t>
  </si>
  <si>
    <t>Serum creatinine (mg/dl)</t>
  </si>
  <si>
    <t>Volume (ml/specimen)</t>
  </si>
  <si>
    <t>Time (hours)</t>
  </si>
  <si>
    <t>Total protein (mg/specimen)</t>
  </si>
  <si>
    <t>Albumin (mg/specimen)</t>
  </si>
  <si>
    <r>
      <t>Body surface area (m</t>
    </r>
    <r>
      <rPr>
        <vertAlign val="superscript"/>
        <sz val="10"/>
        <rFont val="Arial"/>
        <family val="2"/>
      </rPr>
      <t>2</t>
    </r>
    <r>
      <rPr>
        <sz val="10"/>
        <rFont val="Arial"/>
        <family val="2"/>
      </rPr>
      <t>)</t>
    </r>
  </si>
  <si>
    <t>Ideal body weight (kg) - men</t>
  </si>
  <si>
    <t>Ideal body weight (kg) - female</t>
  </si>
  <si>
    <t>eGFRcr (ml/min)</t>
  </si>
  <si>
    <t>Albumin excretion rate</t>
  </si>
  <si>
    <t>Protein excretion rate</t>
  </si>
  <si>
    <t>GFR</t>
  </si>
  <si>
    <t>Urine creatinine excretion (mg/kg/day) = 28.2 - 0.172 x age (men)</t>
  </si>
  <si>
    <t>Urine creatinine excretion (mg/kg/day) = 21.9 - 0.115 x age (women)</t>
  </si>
  <si>
    <t>Ix 1. Urine creatinine excretion (mg/day) = 879.89 + 12.51 × weight (kg) – 6.19 × age + 34.51 (if black) – 379.42 (if female)</t>
  </si>
  <si>
    <t xml:space="preserve">Ix 2. Urine creatinine excretion (mg/day) = 1115.89 + 11.97 × weight (kg) – 5.83 × age  – 60.18 × phosphorus (mg/dl) + 52.82 (if black) – 368.75 (if female) </t>
  </si>
  <si>
    <t>mg/kg/day</t>
  </si>
  <si>
    <t>Estimated Protein Intake from Urinary Urea Nitrogen</t>
  </si>
  <si>
    <r>
      <t>eGFRcr (ml/min/1.73 m</t>
    </r>
    <r>
      <rPr>
        <vertAlign val="superscript"/>
        <sz val="10"/>
        <rFont val="Arial"/>
        <family val="2"/>
      </rPr>
      <t>2</t>
    </r>
    <r>
      <rPr>
        <sz val="10"/>
        <rFont val="Arial"/>
        <family val="2"/>
      </rPr>
      <t>)</t>
    </r>
  </si>
  <si>
    <r>
      <t>eGFRcys (ml/min/1.73 m</t>
    </r>
    <r>
      <rPr>
        <vertAlign val="superscript"/>
        <sz val="10"/>
        <rFont val="Arial"/>
        <family val="2"/>
      </rPr>
      <t>2</t>
    </r>
    <r>
      <rPr>
        <sz val="10"/>
        <rFont val="Arial"/>
        <family val="2"/>
      </rPr>
      <t>)</t>
    </r>
  </si>
  <si>
    <r>
      <t>Urea clearance (mL/min /1.73 m</t>
    </r>
    <r>
      <rPr>
        <vertAlign val="superscript"/>
        <sz val="10"/>
        <rFont val="Arial"/>
        <family val="2"/>
      </rPr>
      <t>2</t>
    </r>
    <r>
      <rPr>
        <sz val="10"/>
        <rFont val="Arial"/>
        <family val="2"/>
      </rPr>
      <t>)</t>
    </r>
  </si>
  <si>
    <t>Creatinine clearance (mL/min)</t>
  </si>
  <si>
    <t>Urea clearance (mL/min)</t>
  </si>
  <si>
    <t>mg/day</t>
  </si>
  <si>
    <t>&lt; 30 mg/day (normal or mild elevation)</t>
  </si>
  <si>
    <r>
      <t>Creatinine clearance  (mL/min /1.73 m</t>
    </r>
    <r>
      <rPr>
        <vertAlign val="superscript"/>
        <sz val="10"/>
        <rFont val="Arial"/>
        <family val="2"/>
      </rPr>
      <t>2</t>
    </r>
    <r>
      <rPr>
        <sz val="10"/>
        <rFont val="Arial"/>
        <family val="2"/>
      </rPr>
      <t>)</t>
    </r>
  </si>
  <si>
    <t xml:space="preserve">Estimated GFR and Clcr </t>
  </si>
  <si>
    <t>Estimated GFR and Clcr</t>
  </si>
  <si>
    <r>
      <t>eGFRcr-cys (ml/min/1.73 m</t>
    </r>
    <r>
      <rPr>
        <vertAlign val="superscript"/>
        <sz val="10"/>
        <rFont val="Arial"/>
        <family val="2"/>
      </rPr>
      <t>2</t>
    </r>
    <r>
      <rPr>
        <sz val="10"/>
        <rFont val="Arial"/>
        <family val="2"/>
      </rPr>
      <t>)</t>
    </r>
  </si>
  <si>
    <t>eGFRcr-cys (ml/min)</t>
  </si>
  <si>
    <r>
      <t>eClcr Cockcroft Gault (mL/min /1.73 m</t>
    </r>
    <r>
      <rPr>
        <vertAlign val="superscript"/>
        <sz val="10"/>
        <rFont val="Arial"/>
        <family val="2"/>
      </rPr>
      <t>2</t>
    </r>
    <r>
      <rPr>
        <sz val="10"/>
        <rFont val="Arial"/>
        <family val="2"/>
      </rPr>
      <t>)</t>
    </r>
  </si>
  <si>
    <t>eClcr Cockcroft Gault (ml/min)</t>
  </si>
  <si>
    <t>Average of Clcr &amp; Clurea (mL/min)</t>
  </si>
  <si>
    <t>Meaured (mg/kg/day)</t>
  </si>
  <si>
    <t xml:space="preserve">Creatinine excretion </t>
  </si>
  <si>
    <t>Measured (mg/day)</t>
  </si>
  <si>
    <t>Total protein excretion (mg/day)</t>
  </si>
  <si>
    <t>Albumin excretion (mg/day)</t>
  </si>
  <si>
    <t>&lt; 150 mg/day</t>
  </si>
  <si>
    <r>
      <rPr>
        <u/>
        <sz val="9"/>
        <rFont val="Arial"/>
        <family val="2"/>
      </rPr>
      <t>&gt;</t>
    </r>
    <r>
      <rPr>
        <sz val="9"/>
        <rFont val="Arial"/>
        <family val="2"/>
      </rPr>
      <t xml:space="preserve"> 90 mL/min/1.73m</t>
    </r>
    <r>
      <rPr>
        <vertAlign val="superscript"/>
        <sz val="9"/>
        <rFont val="Arial"/>
        <family val="2"/>
      </rPr>
      <t xml:space="preserve">2 </t>
    </r>
    <r>
      <rPr>
        <sz val="9"/>
        <rFont val="Arial"/>
        <family val="2"/>
      </rPr>
      <t>in young people</t>
    </r>
  </si>
  <si>
    <t>IBW Male = (Height (cm) - 154) x 0.9 - 50</t>
  </si>
  <si>
    <t>IBW Female = (Height (cm) - 154) x 0.9 - 45.5</t>
  </si>
  <si>
    <t>Cockcroft and Gault (CG) = ((140-age) x weight (in kg))/Scr (in mg/dl) x 72 x 0.85 (if female)</t>
  </si>
  <si>
    <t>Creatinine Clearance (ml/min) = Ucr x V (g/24 h)/Scr (in mg/dl)/1440 x 10000</t>
  </si>
  <si>
    <t>Urea clearance (ml/min) = Uurea x V (g/24 h)/BUN (mg/dl)/1440 x 10000</t>
  </si>
  <si>
    <r>
      <t>Average of Clcr &amp; Clurea (mL/min /1.73 m</t>
    </r>
    <r>
      <rPr>
        <vertAlign val="superscript"/>
        <sz val="10"/>
        <rFont val="Arial"/>
        <family val="2"/>
      </rPr>
      <t>2</t>
    </r>
    <r>
      <rPr>
        <sz val="10"/>
        <rFont val="Arial"/>
        <family val="2"/>
      </rPr>
      <t>)</t>
    </r>
  </si>
  <si>
    <t>Creatinine excretion (Actual BW)</t>
  </si>
  <si>
    <t>Creatinine excretion  (IBW)</t>
  </si>
  <si>
    <t>Walser</t>
  </si>
  <si>
    <t>Estimated Protein Intake (g/day)</t>
  </si>
  <si>
    <t>Estimated Protein Intake (g/kg/day)</t>
  </si>
  <si>
    <t>Expected (mg/kg/day)</t>
  </si>
  <si>
    <t>Expected (mg/day)</t>
  </si>
  <si>
    <t xml:space="preserve">Ix equation 1 </t>
  </si>
  <si>
    <t xml:space="preserve">Ix equation 2 </t>
  </si>
  <si>
    <t>Female (1 if Female or 0 if Male)</t>
  </si>
  <si>
    <t>Calibrated cystatin for cystatin values from Quest  (now standardized to IFCC standards)</t>
  </si>
  <si>
    <t>Serum cystatin C (mg/L)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</si>
</sst>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font>
    <font>
      <sz val="10"/>
      <name val="Arial"/>
      <family val="2"/>
    </font>
    <font>
      <b/>
      <i/>
      <sz val="10"/>
      <name val="Arial"/>
      <family val="2"/>
    </font>
    <font>
      <b/>
      <sz val="10"/>
      <name val="Arial"/>
      <family val="2"/>
    </font>
    <font>
      <sz val="10"/>
      <color indexed="22"/>
      <name val="Arial"/>
      <family val="2"/>
    </font>
    <font>
      <sz val="10"/>
      <color indexed="55"/>
      <name val="Arial"/>
      <family val="2"/>
    </font>
    <font>
      <sz val="8"/>
      <name val="Arial"/>
      <family val="2"/>
    </font>
    <font>
      <u/>
      <sz val="10"/>
      <name val="Arial"/>
      <family val="2"/>
    </font>
    <font>
      <sz val="10"/>
      <color indexed="8"/>
      <name val="Arial"/>
      <family val="2"/>
    </font>
    <font>
      <b/>
      <i/>
      <sz val="10"/>
      <color indexed="20"/>
      <name val="Arial"/>
      <family val="2"/>
    </font>
    <font>
      <b/>
      <sz val="9"/>
      <name val="Arial"/>
      <family val="2"/>
    </font>
    <font>
      <sz val="9"/>
      <name val="Arial"/>
      <family val="2"/>
    </font>
    <font>
      <b/>
      <u/>
      <sz val="9"/>
      <name val="Arial"/>
      <family val="2"/>
    </font>
    <font>
      <vertAlign val="superscript"/>
      <sz val="9"/>
      <name val="Arial"/>
      <family val="2"/>
    </font>
    <font>
      <b/>
      <sz val="12"/>
      <name val="Arial"/>
      <family val="2"/>
    </font>
    <font>
      <sz val="12"/>
      <name val="Arial"/>
      <family val="2"/>
    </font>
    <font>
      <i/>
      <sz val="10"/>
      <name val="Arial"/>
      <family val="2"/>
    </font>
    <font>
      <vertAlign val="superscript"/>
      <sz val="10"/>
      <name val="Arial"/>
      <family val="2"/>
    </font>
    <font>
      <sz val="11"/>
      <color rgb="FF006100"/>
      <name val="Calibri"/>
      <family val="2"/>
      <scheme val="minor"/>
    </font>
    <font>
      <u/>
      <sz val="9"/>
      <name val="Arial"/>
      <family val="2"/>
    </font>
    <font>
      <sz val="9"/>
      <color indexed="55"/>
      <name val="Arial"/>
      <family val="2"/>
    </font>
  </fonts>
  <fills count="9">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45"/>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6EFCE"/>
      </patternFill>
    </fill>
  </fills>
  <borders count="2">
    <border>
      <left/>
      <right/>
      <top/>
      <bottom/>
      <diagonal/>
    </border>
    <border>
      <left/>
      <right/>
      <top/>
      <bottom style="thin">
        <color indexed="64"/>
      </bottom>
      <diagonal/>
    </border>
  </borders>
  <cellStyleXfs count="2">
    <xf numFmtId="0" fontId="0" fillId="0" borderId="0"/>
    <xf numFmtId="0" fontId="18" fillId="8" borderId="0" applyNumberFormat="0" applyBorder="0" applyAlignment="0" applyProtection="0"/>
  </cellStyleXfs>
  <cellXfs count="63">
    <xf numFmtId="0" fontId="0" fillId="0" borderId="0" xfId="0"/>
    <xf numFmtId="0" fontId="2" fillId="0" borderId="0" xfId="0" applyFont="1"/>
    <xf numFmtId="0" fontId="4" fillId="0" borderId="0" xfId="0" applyFont="1"/>
    <xf numFmtId="0" fontId="7" fillId="0" borderId="0" xfId="0" applyFont="1"/>
    <xf numFmtId="0" fontId="1" fillId="0" borderId="0" xfId="0" applyFont="1"/>
    <xf numFmtId="0" fontId="1" fillId="0" borderId="0" xfId="0" applyFont="1" applyAlignment="1">
      <alignment horizontal="left"/>
    </xf>
    <xf numFmtId="2" fontId="1" fillId="0" borderId="0" xfId="0" applyNumberFormat="1" applyFont="1" applyFill="1" applyBorder="1" applyAlignment="1">
      <alignment wrapText="1"/>
    </xf>
    <xf numFmtId="0" fontId="0" fillId="0" borderId="0" xfId="0" applyFill="1"/>
    <xf numFmtId="0" fontId="1" fillId="0" borderId="0" xfId="0" applyFont="1" applyFill="1" applyBorder="1" applyAlignment="1">
      <alignment horizontal="left" wrapText="1"/>
    </xf>
    <xf numFmtId="1" fontId="0" fillId="0" borderId="0" xfId="0" applyNumberFormat="1" applyFill="1" applyBorder="1" applyAlignment="1">
      <alignment horizontal="right"/>
    </xf>
    <xf numFmtId="1" fontId="1" fillId="0" borderId="0" xfId="0" applyNumberFormat="1" applyFont="1" applyFill="1" applyAlignment="1">
      <alignment horizontal="center"/>
    </xf>
    <xf numFmtId="0" fontId="3" fillId="0" borderId="0" xfId="0" applyFont="1"/>
    <xf numFmtId="0" fontId="8" fillId="0" borderId="0" xfId="0" applyFont="1"/>
    <xf numFmtId="0" fontId="8" fillId="0" borderId="0" xfId="0" applyFont="1" applyAlignment="1">
      <alignment horizontal="left"/>
    </xf>
    <xf numFmtId="0" fontId="1" fillId="0" borderId="0" xfId="0" applyFont="1" applyBorder="1" applyAlignment="1">
      <alignment wrapText="1"/>
    </xf>
    <xf numFmtId="0" fontId="1" fillId="2" borderId="0" xfId="0" applyFont="1" applyFill="1"/>
    <xf numFmtId="1" fontId="1" fillId="0" borderId="0" xfId="0" applyNumberFormat="1" applyFont="1" applyFill="1" applyAlignment="1">
      <alignment horizontal="right"/>
    </xf>
    <xf numFmtId="0" fontId="3" fillId="2" borderId="0" xfId="0" applyFont="1" applyFill="1"/>
    <xf numFmtId="0" fontId="5" fillId="2" borderId="0" xfId="0" applyFont="1" applyFill="1"/>
    <xf numFmtId="0" fontId="1" fillId="0" borderId="0" xfId="0" applyFont="1" applyAlignment="1">
      <alignment horizontal="left" wrapText="1"/>
    </xf>
    <xf numFmtId="0" fontId="1" fillId="0" borderId="0" xfId="0" applyFont="1" applyFill="1" applyAlignment="1">
      <alignment horizontal="right"/>
    </xf>
    <xf numFmtId="0" fontId="0" fillId="3" borderId="0" xfId="0" applyFill="1"/>
    <xf numFmtId="0" fontId="9" fillId="3" borderId="0" xfId="0" applyFont="1" applyFill="1"/>
    <xf numFmtId="0" fontId="10" fillId="2" borderId="0" xfId="0" applyFont="1" applyFill="1"/>
    <xf numFmtId="0" fontId="11" fillId="2" borderId="0" xfId="0" applyFont="1" applyFill="1"/>
    <xf numFmtId="0" fontId="11" fillId="2" borderId="0" xfId="0" applyFont="1" applyFill="1" applyBorder="1" applyAlignment="1">
      <alignment wrapText="1"/>
    </xf>
    <xf numFmtId="0" fontId="12" fillId="0" borderId="0" xfId="0" applyFont="1" applyAlignment="1">
      <alignment horizontal="center"/>
    </xf>
    <xf numFmtId="0" fontId="12" fillId="0" borderId="0" xfId="0" applyFont="1" applyAlignment="1">
      <alignment horizontal="left"/>
    </xf>
    <xf numFmtId="0" fontId="11" fillId="0" borderId="0" xfId="0" applyFont="1"/>
    <xf numFmtId="0" fontId="11" fillId="0" borderId="0" xfId="0" applyFont="1" applyAlignment="1">
      <alignment horizontal="left"/>
    </xf>
    <xf numFmtId="0" fontId="11" fillId="0" borderId="0" xfId="0" applyFont="1" applyFill="1"/>
    <xf numFmtId="0" fontId="3" fillId="4" borderId="0" xfId="0" applyFont="1" applyFill="1"/>
    <xf numFmtId="0" fontId="1" fillId="5" borderId="0" xfId="0" applyFont="1" applyFill="1" applyAlignment="1">
      <alignment horizontal="right"/>
    </xf>
    <xf numFmtId="0" fontId="1" fillId="5" borderId="0" xfId="0" applyFont="1" applyFill="1"/>
    <xf numFmtId="0" fontId="3" fillId="6" borderId="0" xfId="0" applyFont="1" applyFill="1"/>
    <xf numFmtId="0" fontId="0" fillId="6" borderId="0" xfId="0" applyFill="1"/>
    <xf numFmtId="0" fontId="14" fillId="6" borderId="0" xfId="0" applyFont="1" applyFill="1"/>
    <xf numFmtId="0" fontId="15" fillId="6" borderId="0" xfId="0" applyFont="1" applyFill="1"/>
    <xf numFmtId="0" fontId="15" fillId="6" borderId="0" xfId="0" applyFont="1" applyFill="1" applyBorder="1" applyAlignment="1">
      <alignment wrapText="1"/>
    </xf>
    <xf numFmtId="0" fontId="1" fillId="0" borderId="0" xfId="0" applyFont="1" applyFill="1"/>
    <xf numFmtId="0" fontId="3" fillId="7" borderId="0" xfId="0" applyFont="1" applyFill="1"/>
    <xf numFmtId="0" fontId="3" fillId="4" borderId="0" xfId="0" applyFont="1" applyFill="1" applyAlignment="1"/>
    <xf numFmtId="0" fontId="7" fillId="0" borderId="0" xfId="0" applyFont="1" applyBorder="1"/>
    <xf numFmtId="0" fontId="16" fillId="0" borderId="0" xfId="0" applyFont="1" applyAlignment="1">
      <alignment horizontal="left" wrapText="1"/>
    </xf>
    <xf numFmtId="14" fontId="1" fillId="5" borderId="1" xfId="0" applyNumberFormat="1" applyFont="1" applyFill="1" applyBorder="1"/>
    <xf numFmtId="0" fontId="20" fillId="0" borderId="0" xfId="0" applyFont="1" applyFill="1"/>
    <xf numFmtId="0" fontId="20" fillId="0" borderId="0" xfId="0" applyFont="1"/>
    <xf numFmtId="0" fontId="10" fillId="0" borderId="0" xfId="0" applyFont="1"/>
    <xf numFmtId="0" fontId="19" fillId="0" borderId="0" xfId="0" applyFont="1"/>
    <xf numFmtId="0" fontId="11" fillId="0" borderId="0" xfId="0" applyFont="1" applyAlignment="1">
      <alignment horizontal="left" wrapText="1"/>
    </xf>
    <xf numFmtId="2" fontId="0" fillId="0" borderId="0" xfId="0" applyNumberFormat="1"/>
    <xf numFmtId="0" fontId="11" fillId="0" borderId="0" xfId="0" applyFont="1" applyFill="1" applyBorder="1" applyAlignment="1">
      <alignment horizontal="left" wrapText="1"/>
    </xf>
    <xf numFmtId="1" fontId="1" fillId="0" borderId="0" xfId="0" applyNumberFormat="1" applyFont="1"/>
    <xf numFmtId="0" fontId="16" fillId="0" borderId="0" xfId="0" applyFont="1"/>
    <xf numFmtId="1" fontId="1" fillId="0" borderId="0" xfId="0" applyNumberFormat="1" applyFont="1" applyAlignment="1">
      <alignment horizontal="right"/>
    </xf>
    <xf numFmtId="1" fontId="1" fillId="0" borderId="0" xfId="1" applyNumberFormat="1" applyFont="1" applyFill="1" applyAlignment="1">
      <alignment horizontal="right"/>
    </xf>
    <xf numFmtId="1" fontId="1" fillId="0" borderId="0" xfId="0" applyNumberFormat="1" applyFont="1" applyFill="1" applyBorder="1" applyAlignment="1">
      <alignment horizontal="right"/>
    </xf>
    <xf numFmtId="0" fontId="1" fillId="0" borderId="0" xfId="0" applyFont="1" applyAlignment="1">
      <alignment horizontal="right"/>
    </xf>
    <xf numFmtId="164" fontId="1" fillId="0" borderId="0" xfId="0" applyNumberFormat="1" applyFont="1" applyFill="1" applyBorder="1" applyAlignment="1">
      <alignment horizontal="right"/>
    </xf>
    <xf numFmtId="0" fontId="11" fillId="0" borderId="0" xfId="0" applyFont="1" applyFill="1" applyAlignment="1">
      <alignment horizontal="left"/>
    </xf>
    <xf numFmtId="2" fontId="1" fillId="5" borderId="0" xfId="0" applyNumberFormat="1" applyFont="1" applyFill="1"/>
    <xf numFmtId="0" fontId="16" fillId="0" borderId="0" xfId="0" applyFont="1" applyAlignment="1">
      <alignment horizontal="left" wrapText="1"/>
    </xf>
    <xf numFmtId="0" fontId="0" fillId="0" borderId="0" xfId="0" applyAlignment="1">
      <alignment horizontal="center"/>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zoomScaleNormal="100" zoomScaleSheetLayoutView="100" workbookViewId="0">
      <selection activeCell="B4" sqref="B4"/>
    </sheetView>
  </sheetViews>
  <sheetFormatPr defaultRowHeight="12.75" x14ac:dyDescent="0.2"/>
  <cols>
    <col min="1" max="1" width="38.28515625" customWidth="1"/>
    <col min="2" max="2" width="13.140625" customWidth="1"/>
    <col min="3" max="3" width="4" customWidth="1"/>
    <col min="4" max="4" width="31.42578125" customWidth="1"/>
    <col min="5" max="5" width="15.85546875" customWidth="1"/>
    <col min="6" max="6" width="10.28515625" customWidth="1"/>
  </cols>
  <sheetData>
    <row r="1" spans="1:18" x14ac:dyDescent="0.2">
      <c r="B1" s="1" t="s">
        <v>0</v>
      </c>
    </row>
    <row r="2" spans="1:18" ht="15.75" x14ac:dyDescent="0.25">
      <c r="A2" s="36" t="s">
        <v>28</v>
      </c>
      <c r="B2" s="37"/>
      <c r="C2" s="37"/>
      <c r="D2" s="38"/>
      <c r="E2" s="37"/>
    </row>
    <row r="3" spans="1:18" x14ac:dyDescent="0.2">
      <c r="A3" s="22" t="s">
        <v>24</v>
      </c>
      <c r="B3" s="21"/>
      <c r="C3" s="21"/>
      <c r="D3" s="21"/>
      <c r="E3" s="21"/>
    </row>
    <row r="4" spans="1:18" x14ac:dyDescent="0.2">
      <c r="A4" s="4" t="s">
        <v>10</v>
      </c>
      <c r="B4" s="33"/>
      <c r="C4" s="4"/>
      <c r="D4" s="3" t="s">
        <v>22</v>
      </c>
      <c r="E4" s="44"/>
    </row>
    <row r="5" spans="1:18" x14ac:dyDescent="0.2">
      <c r="A5" s="4" t="s">
        <v>14</v>
      </c>
      <c r="B5" s="33"/>
      <c r="C5" s="4"/>
      <c r="D5" s="4" t="s">
        <v>37</v>
      </c>
      <c r="E5" s="33"/>
    </row>
    <row r="6" spans="1:18" x14ac:dyDescent="0.2">
      <c r="A6" s="4" t="s">
        <v>13</v>
      </c>
      <c r="B6" s="32"/>
      <c r="C6" s="4"/>
      <c r="D6" s="4" t="s">
        <v>16</v>
      </c>
      <c r="E6" s="33"/>
      <c r="G6" s="62"/>
      <c r="H6" s="62"/>
      <c r="I6" s="62"/>
      <c r="J6" s="62"/>
      <c r="K6" s="62"/>
      <c r="L6" s="62"/>
      <c r="M6" s="62"/>
      <c r="N6" s="62"/>
      <c r="O6" s="62"/>
      <c r="P6" s="62"/>
      <c r="Q6" s="62"/>
      <c r="R6" s="62"/>
    </row>
    <row r="7" spans="1:18" x14ac:dyDescent="0.2">
      <c r="A7" s="4"/>
      <c r="B7" s="32"/>
      <c r="C7" s="4"/>
      <c r="D7" s="4" t="s">
        <v>11</v>
      </c>
      <c r="E7" s="33"/>
    </row>
    <row r="8" spans="1:18" x14ac:dyDescent="0.2">
      <c r="A8" s="4" t="s">
        <v>91</v>
      </c>
      <c r="B8" s="32"/>
      <c r="C8" s="4"/>
      <c r="D8" s="14" t="s">
        <v>38</v>
      </c>
      <c r="E8" s="33"/>
    </row>
    <row r="9" spans="1:18" x14ac:dyDescent="0.2">
      <c r="A9" s="4"/>
      <c r="B9" s="20"/>
      <c r="C9" s="4"/>
      <c r="D9" s="4" t="s">
        <v>39</v>
      </c>
      <c r="E9" s="33"/>
    </row>
    <row r="10" spans="1:18" x14ac:dyDescent="0.2">
      <c r="A10" s="4"/>
      <c r="B10" s="4"/>
      <c r="C10" s="4"/>
      <c r="D10" s="4" t="s">
        <v>40</v>
      </c>
      <c r="E10" s="33"/>
    </row>
    <row r="11" spans="1:18" x14ac:dyDescent="0.2">
      <c r="A11" s="3" t="s">
        <v>21</v>
      </c>
      <c r="B11" s="44"/>
      <c r="C11" s="4"/>
      <c r="D11" s="4"/>
      <c r="E11" s="4"/>
    </row>
    <row r="12" spans="1:18" x14ac:dyDescent="0.2">
      <c r="A12" s="4" t="s">
        <v>35</v>
      </c>
      <c r="B12" s="33"/>
      <c r="C12" s="4"/>
      <c r="D12" s="42" t="s">
        <v>23</v>
      </c>
      <c r="E12" s="4"/>
    </row>
    <row r="13" spans="1:18" ht="14.25" x14ac:dyDescent="0.2">
      <c r="A13" s="4" t="s">
        <v>36</v>
      </c>
      <c r="B13" s="60"/>
      <c r="C13" s="53"/>
      <c r="D13" s="4" t="s">
        <v>41</v>
      </c>
      <c r="E13" s="6">
        <f>0.007184*POWER(B6,0.725)*POWER(B5,0.425)</f>
        <v>0</v>
      </c>
    </row>
    <row r="14" spans="1:18" x14ac:dyDescent="0.2">
      <c r="A14" s="4" t="s">
        <v>93</v>
      </c>
      <c r="B14" s="33"/>
      <c r="C14" s="4"/>
      <c r="D14" s="12" t="s">
        <v>42</v>
      </c>
      <c r="E14" s="52">
        <f>((B6-154)*0.9)+50</f>
        <v>-88.6</v>
      </c>
    </row>
    <row r="15" spans="1:18" x14ac:dyDescent="0.2">
      <c r="A15" s="4" t="s">
        <v>12</v>
      </c>
      <c r="B15" s="33"/>
      <c r="C15" s="4"/>
      <c r="D15" s="13" t="s">
        <v>43</v>
      </c>
      <c r="E15" s="52">
        <f>((B6-154)*0.9)+45.5</f>
        <v>-93.1</v>
      </c>
    </row>
    <row r="17" spans="1:5" ht="28.15" customHeight="1" x14ac:dyDescent="0.2">
      <c r="A17" s="61" t="s">
        <v>34</v>
      </c>
      <c r="B17" s="61"/>
      <c r="C17" s="61"/>
      <c r="D17" s="61"/>
      <c r="E17" s="61"/>
    </row>
    <row r="18" spans="1:5" x14ac:dyDescent="0.2">
      <c r="A18" s="43"/>
      <c r="B18" s="43"/>
      <c r="C18" s="43"/>
      <c r="D18" s="43"/>
      <c r="E18" s="43"/>
    </row>
    <row r="19" spans="1:5" x14ac:dyDescent="0.2">
      <c r="A19" s="34" t="s">
        <v>19</v>
      </c>
      <c r="B19" s="35"/>
      <c r="C19" s="35"/>
      <c r="D19" s="35"/>
      <c r="E19" s="35"/>
    </row>
    <row r="21" spans="1:5" x14ac:dyDescent="0.2">
      <c r="A21" s="41" t="s">
        <v>30</v>
      </c>
      <c r="B21" s="31"/>
      <c r="C21" s="11"/>
      <c r="D21" s="41" t="s">
        <v>33</v>
      </c>
      <c r="E21" s="41"/>
    </row>
    <row r="22" spans="1:5" x14ac:dyDescent="0.2">
      <c r="A22" s="40" t="s">
        <v>62</v>
      </c>
      <c r="B22" s="40"/>
      <c r="C22" s="11"/>
      <c r="D22" s="40" t="s">
        <v>63</v>
      </c>
      <c r="E22" s="40"/>
    </row>
    <row r="23" spans="1:5" ht="14.25" x14ac:dyDescent="0.2">
      <c r="A23" s="4" t="s">
        <v>54</v>
      </c>
      <c r="B23" s="16" t="str">
        <f>IF(B13=0,"N/A",IF(B8=1,142,142)*IF(B8=1, 1.012*IF((B13&gt;0.7),((B13/0.7)^-1.2),((B13/0.7)^-0.241)),IF((B13&gt;0.9),((B13/0.9)^-1.2),((B13/0.9)^-0.302)))*((0.9938)^B4))</f>
        <v>N/A</v>
      </c>
      <c r="D23" s="39" t="s">
        <v>44</v>
      </c>
      <c r="E23" s="16" t="str">
        <f>IF(B13=0,"N/A",B23*$E$13/1.73)</f>
        <v>N/A</v>
      </c>
    </row>
    <row r="24" spans="1:5" ht="14.25" x14ac:dyDescent="0.2">
      <c r="A24" s="4" t="s">
        <v>55</v>
      </c>
      <c r="B24" s="55" t="str">
        <f>IF(B14=0,"N/A",133*(IF((E56&gt;0.8),((E56/0.8)^-1.328),((E56/0.8)^-0.499)))*((0.996)^B4)*IF((B8=1),0.932,1))</f>
        <v>N/A</v>
      </c>
      <c r="D24" s="39" t="s">
        <v>29</v>
      </c>
      <c r="E24" s="54" t="str">
        <f>IF(B14=0,"N/A",B24*$E$13/1.73)</f>
        <v>N/A</v>
      </c>
    </row>
    <row r="25" spans="1:5" ht="14.25" x14ac:dyDescent="0.2">
      <c r="A25" s="4" t="s">
        <v>64</v>
      </c>
      <c r="B25" s="55" t="str">
        <f>IF(OR(B13=0,B14=0), "N/A",IF(B8=1,135,135)*((0.9961)^B4)*IF((B8=1),0.963*IF(AND((B13&lt;=0.7),(E56&lt;=0.8)),((B13/0.7)^-0.219)*((E56/0.8)^-0.323),IF(AND((B13&lt;=0.7),(E56&gt;0.8)),((B13/0.7)^-0.219)*((E56/0.8)^-0.778),IF(AND((B13&gt;0.7),(E56&lt;=0.8)),((B13/0.7)^-0.544)*((E56/0.8)^-0.323),IF(AND((B13&gt;0.7),(E56&gt;0.8)),((B13/0.7)^-0.544)*((E56/0.8)^-0.778),1)))),IF(AND((B13&lt;=0.9),(E56&lt;=0.8)),((B13/0.9)^-0.144)*((E56/0.8)^-0.323),IF(AND((B13&lt;=0.9),(E56&gt;0.8)),((B13/0.9)^-0.144)*((E56/0.8)^-0.778),IF(AND((B13&gt;0.9),(E56&lt;=0.8)),((B13/0.9)^-0.544)*((E56/0.8)^-0.323),IF(AND((B13&gt;0.9),(E56&gt;0.8)),((B13/0.9)^-0.544)*((E56/0.8)^-0.778),1))))))</f>
        <v>N/A</v>
      </c>
      <c r="D25" s="39" t="s">
        <v>65</v>
      </c>
      <c r="E25" s="16" t="str">
        <f>IF(OR(B13=0,B14=0),"N/A",B25*E13/1.73)</f>
        <v>N/A</v>
      </c>
    </row>
    <row r="26" spans="1:5" ht="14.25" x14ac:dyDescent="0.2">
      <c r="A26" s="8" t="s">
        <v>66</v>
      </c>
      <c r="B26" s="54" t="str">
        <f>IF(B13=0, "N/A",E26*1.73/$E$13)</f>
        <v>N/A</v>
      </c>
      <c r="D26" s="8" t="s">
        <v>67</v>
      </c>
      <c r="E26" s="16" t="str">
        <f>IF(B13=0,"N/A",IF(B8=0,((140-$B$4)*$B$5)/($B$13*72),IF(B8=1,((140-$B$4)*$B$5)/($B$13*72)*0.85)))</f>
        <v>N/A</v>
      </c>
    </row>
    <row r="27" spans="1:5" x14ac:dyDescent="0.2">
      <c r="A27" s="8"/>
      <c r="B27" s="16"/>
    </row>
    <row r="28" spans="1:5" x14ac:dyDescent="0.2">
      <c r="A28" s="40" t="s">
        <v>31</v>
      </c>
      <c r="B28" s="40"/>
      <c r="D28" s="40" t="s">
        <v>31</v>
      </c>
      <c r="E28" s="40"/>
    </row>
    <row r="30" spans="1:5" ht="14.25" x14ac:dyDescent="0.2">
      <c r="A30" s="8" t="s">
        <v>61</v>
      </c>
      <c r="B30" s="56" t="str">
        <f>IF(E30="N/A","N/A",E30*1.73/E13)</f>
        <v>N/A</v>
      </c>
      <c r="C30" s="4"/>
      <c r="D30" s="8" t="s">
        <v>57</v>
      </c>
      <c r="E30" s="56" t="str">
        <f>IF(E6=0,"N/A",(E6/1000)/B13/(E8*60)*100000)</f>
        <v>N/A</v>
      </c>
    </row>
    <row r="31" spans="1:5" ht="14.25" x14ac:dyDescent="0.2">
      <c r="A31" s="8" t="s">
        <v>56</v>
      </c>
      <c r="B31" s="56" t="str">
        <f>IF(E31="N/A", "N/A",E31*1.73/E13)</f>
        <v>N/A</v>
      </c>
      <c r="C31" s="4"/>
      <c r="D31" s="8" t="s">
        <v>58</v>
      </c>
      <c r="E31" s="56" t="str">
        <f>IF(OR(B12=0,E7=0),"N/A",E7/B12/(E8*60)*100000)</f>
        <v>N/A</v>
      </c>
    </row>
    <row r="32" spans="1:5" ht="14.25" customHeight="1" x14ac:dyDescent="0.2">
      <c r="A32" s="8" t="s">
        <v>81</v>
      </c>
      <c r="B32" s="56" t="str">
        <f>IF(OR(B31="N/A",B30="N/A"),"N/A",IF(B31 &gt;0, AVERAGE(B30,B31), "NA"))</f>
        <v>N/A</v>
      </c>
      <c r="C32" s="4"/>
      <c r="D32" s="8" t="s">
        <v>68</v>
      </c>
      <c r="E32" s="56" t="str">
        <f>IF(OR(E30="N/A",E31="N/A"),"N/A",IF(E31 &gt;0, AVERAGE(E30,E31), "NA"))</f>
        <v>N/A</v>
      </c>
    </row>
    <row r="33" spans="1:5" ht="14.25" customHeight="1" x14ac:dyDescent="0.2">
      <c r="A33" s="8"/>
      <c r="B33" s="56"/>
      <c r="C33" s="4"/>
      <c r="D33" s="8"/>
      <c r="E33" s="56"/>
    </row>
    <row r="34" spans="1:5" x14ac:dyDescent="0.2">
      <c r="A34" s="31" t="s">
        <v>32</v>
      </c>
      <c r="B34" s="31"/>
      <c r="D34" s="31" t="s">
        <v>25</v>
      </c>
      <c r="E34" s="31"/>
    </row>
    <row r="35" spans="1:5" x14ac:dyDescent="0.2">
      <c r="A35" s="3" t="s">
        <v>69</v>
      </c>
      <c r="B35" s="4"/>
      <c r="D35" s="8" t="s">
        <v>72</v>
      </c>
      <c r="E35" s="56" t="e">
        <f>E9/(E8/24)</f>
        <v>#DIV/0!</v>
      </c>
    </row>
    <row r="36" spans="1:5" x14ac:dyDescent="0.2">
      <c r="A36" s="4" t="s">
        <v>82</v>
      </c>
      <c r="B36" s="16" t="e">
        <f>E6/B5</f>
        <v>#DIV/0!</v>
      </c>
      <c r="D36" s="8" t="s">
        <v>73</v>
      </c>
      <c r="E36" s="56" t="e">
        <f>E10/(E8/24)</f>
        <v>#DIV/0!</v>
      </c>
    </row>
    <row r="37" spans="1:5" x14ac:dyDescent="0.2">
      <c r="A37" s="4" t="s">
        <v>83</v>
      </c>
      <c r="B37" s="16">
        <f>IF(B8=0,E6/E14,IF(B8=1,E6/E15))</f>
        <v>0</v>
      </c>
    </row>
    <row r="38" spans="1:5" x14ac:dyDescent="0.2">
      <c r="A38" s="3" t="s">
        <v>87</v>
      </c>
      <c r="B38" s="20"/>
      <c r="D38" s="31" t="s">
        <v>53</v>
      </c>
      <c r="E38" s="31"/>
    </row>
    <row r="39" spans="1:5" x14ac:dyDescent="0.2">
      <c r="A39" s="39" t="s">
        <v>84</v>
      </c>
      <c r="B39" s="16">
        <f>IF(B8=1,21.9-(0.115*B4),IF(B8=0,28.2-(0.172*B4)))</f>
        <v>28.2</v>
      </c>
    </row>
    <row r="40" spans="1:5" x14ac:dyDescent="0.2">
      <c r="A40" s="4"/>
      <c r="B40" s="57"/>
      <c r="D40" s="8" t="s">
        <v>85</v>
      </c>
      <c r="E40" s="56" t="str">
        <f>IF(E7&gt;0, 6.25*(E7+(0.031*B5)), "NA")</f>
        <v>NA</v>
      </c>
    </row>
    <row r="41" spans="1:5" x14ac:dyDescent="0.2">
      <c r="A41" s="3" t="s">
        <v>71</v>
      </c>
      <c r="B41" s="57"/>
      <c r="D41" s="8" t="s">
        <v>86</v>
      </c>
      <c r="E41" s="58" t="str">
        <f>IF( E40="NA", "NA", E40/B5)</f>
        <v>NA</v>
      </c>
    </row>
    <row r="42" spans="1:5" x14ac:dyDescent="0.2">
      <c r="A42" s="39" t="s">
        <v>70</v>
      </c>
      <c r="B42" s="57" t="e">
        <f>E6*24/E8</f>
        <v>#DIV/0!</v>
      </c>
    </row>
    <row r="43" spans="1:5" x14ac:dyDescent="0.2">
      <c r="A43" s="3" t="s">
        <v>88</v>
      </c>
      <c r="B43" s="57"/>
      <c r="D43" s="7"/>
      <c r="E43" s="16"/>
    </row>
    <row r="44" spans="1:5" x14ac:dyDescent="0.2">
      <c r="A44" s="4" t="s">
        <v>89</v>
      </c>
      <c r="B44" s="16">
        <f>IF(AND($B$7=0,$B$8=1),879.89+12.51*$B$5-(6.19*$B$4)-379.42,IF(AND($B$7=0,$B$8=0),879.89+12.51*$B$5-(6.19*$B$4),IF(AND($B$7=1,$B$8=1),879.89+12.51*$B$5-(6.19*$B$4)-379.42+34.51,IF(AND($B$7=1,$B$8=0),879.89+12.51*$B$5-(6.19*$B$4)+34.51))))</f>
        <v>879.89</v>
      </c>
    </row>
    <row r="45" spans="1:5" x14ac:dyDescent="0.2">
      <c r="A45" s="4" t="s">
        <v>90</v>
      </c>
      <c r="B45" s="56" t="str">
        <f>IF($B$15=0, "N/A", IF(AND($B$7=0,$B$8=1),1115.89+(11.97*$B$5)-(5.83*$B$4)-(60.18*$B$15)-368.75,IF(AND($B$7=0,$B$8=0),1115.89+(11.97*$B$5)-(5.83*$B$4)-(60.18*$B$15),IF(AND($B$7=1,$B$8=1),1115.89+(11.97*$B$5)-(5.83*$B$4)-(60.18*$B$15)-368.75+52.82,IF(AND($B$7=1,$B$8=0),1115.89+(11.97*$B$5)-(5.83*$B$4)-(60.18*$B$15)+52.82)))))</f>
        <v>N/A</v>
      </c>
    </row>
    <row r="47" spans="1:5" x14ac:dyDescent="0.2">
      <c r="A47" s="23" t="s">
        <v>20</v>
      </c>
      <c r="B47" s="24"/>
      <c r="C47" s="24"/>
      <c r="D47" s="25"/>
      <c r="E47" s="24"/>
    </row>
    <row r="48" spans="1:5" x14ac:dyDescent="0.2">
      <c r="A48" s="26" t="s">
        <v>1</v>
      </c>
      <c r="B48" s="26" t="s">
        <v>2</v>
      </c>
      <c r="C48" s="27" t="s">
        <v>3</v>
      </c>
      <c r="D48" s="28"/>
      <c r="E48" s="4"/>
    </row>
    <row r="49" spans="1:6" x14ac:dyDescent="0.2">
      <c r="A49" s="28" t="s">
        <v>45</v>
      </c>
      <c r="B49" s="28" t="s">
        <v>59</v>
      </c>
      <c r="C49" s="29" t="s">
        <v>60</v>
      </c>
      <c r="D49" s="28"/>
      <c r="E49" s="4"/>
    </row>
    <row r="50" spans="1:6" x14ac:dyDescent="0.2">
      <c r="A50" s="28" t="s">
        <v>46</v>
      </c>
      <c r="B50" s="30" t="s">
        <v>59</v>
      </c>
      <c r="C50" s="59" t="s">
        <v>74</v>
      </c>
      <c r="D50" s="30"/>
      <c r="E50" s="4"/>
    </row>
    <row r="51" spans="1:6" x14ac:dyDescent="0.2">
      <c r="A51" s="28" t="s">
        <v>27</v>
      </c>
      <c r="B51" s="28" t="s">
        <v>52</v>
      </c>
      <c r="C51" s="29">
        <v>0.8</v>
      </c>
      <c r="D51" s="28"/>
      <c r="E51" s="4"/>
    </row>
    <row r="52" spans="1:6" ht="13.5" x14ac:dyDescent="0.2">
      <c r="A52" s="28" t="s">
        <v>4</v>
      </c>
      <c r="B52" s="28" t="s">
        <v>26</v>
      </c>
      <c r="C52" s="28" t="s">
        <v>17</v>
      </c>
      <c r="D52" s="28"/>
      <c r="E52" s="4"/>
    </row>
    <row r="53" spans="1:6" x14ac:dyDescent="0.2">
      <c r="A53" s="30" t="s">
        <v>5</v>
      </c>
      <c r="B53" s="30" t="s">
        <v>52</v>
      </c>
      <c r="C53" s="30" t="s">
        <v>6</v>
      </c>
      <c r="D53" s="28"/>
      <c r="E53" s="4"/>
    </row>
    <row r="54" spans="1:6" ht="13.5" x14ac:dyDescent="0.2">
      <c r="A54" s="51" t="s">
        <v>47</v>
      </c>
      <c r="B54" s="28" t="s">
        <v>26</v>
      </c>
      <c r="C54" s="29" t="s">
        <v>75</v>
      </c>
      <c r="D54" s="28"/>
      <c r="E54" s="28"/>
    </row>
    <row r="55" spans="1:6" x14ac:dyDescent="0.2">
      <c r="A55" s="17" t="s">
        <v>18</v>
      </c>
      <c r="B55" s="18"/>
      <c r="C55" s="24"/>
      <c r="D55" s="15"/>
      <c r="E55" s="15"/>
      <c r="F55" s="4"/>
    </row>
    <row r="56" spans="1:6" s="7" customFormat="1" x14ac:dyDescent="0.2">
      <c r="A56" s="30" t="s">
        <v>92</v>
      </c>
      <c r="B56" s="45"/>
      <c r="C56" s="30"/>
      <c r="D56" s="30"/>
      <c r="E56" s="50">
        <f>(B14)</f>
        <v>0</v>
      </c>
      <c r="F56" s="39"/>
    </row>
    <row r="57" spans="1:6" x14ac:dyDescent="0.2">
      <c r="A57" s="28" t="s">
        <v>76</v>
      </c>
      <c r="B57" s="46"/>
      <c r="C57" s="28"/>
      <c r="D57" s="28"/>
      <c r="E57" s="28"/>
      <c r="F57" s="4"/>
    </row>
    <row r="58" spans="1:6" x14ac:dyDescent="0.2">
      <c r="A58" s="28" t="s">
        <v>77</v>
      </c>
      <c r="B58" s="46"/>
      <c r="C58" s="28"/>
      <c r="D58" s="28"/>
      <c r="E58" s="28"/>
      <c r="F58" s="4"/>
    </row>
    <row r="59" spans="1:6" x14ac:dyDescent="0.2">
      <c r="A59" s="28" t="s">
        <v>78</v>
      </c>
      <c r="B59" s="28"/>
      <c r="C59" s="28"/>
      <c r="D59" s="28"/>
      <c r="E59" s="28"/>
      <c r="F59" s="4"/>
    </row>
    <row r="60" spans="1:6" x14ac:dyDescent="0.2">
      <c r="A60" s="28" t="s">
        <v>79</v>
      </c>
      <c r="B60" s="28"/>
      <c r="C60" s="28"/>
      <c r="D60" s="28"/>
      <c r="E60" s="28"/>
      <c r="F60" s="4"/>
    </row>
    <row r="61" spans="1:6" x14ac:dyDescent="0.2">
      <c r="A61" s="28" t="s">
        <v>80</v>
      </c>
      <c r="B61" s="28"/>
      <c r="C61" s="28"/>
      <c r="D61" s="28"/>
      <c r="E61" s="28"/>
      <c r="F61" s="4"/>
    </row>
    <row r="62" spans="1:6" x14ac:dyDescent="0.2">
      <c r="A62" s="46"/>
      <c r="B62" s="46"/>
      <c r="C62" s="28"/>
      <c r="D62" s="28"/>
      <c r="E62" s="28"/>
      <c r="F62" s="4"/>
    </row>
    <row r="63" spans="1:6" x14ac:dyDescent="0.2">
      <c r="A63" s="47" t="s">
        <v>7</v>
      </c>
      <c r="B63" s="28"/>
      <c r="C63" s="28"/>
      <c r="D63" s="28"/>
      <c r="E63" s="28"/>
      <c r="F63" s="4"/>
    </row>
    <row r="64" spans="1:6" x14ac:dyDescent="0.2">
      <c r="A64" s="48" t="s">
        <v>9</v>
      </c>
      <c r="B64" s="28"/>
      <c r="C64" s="28"/>
      <c r="D64" s="28"/>
      <c r="E64" s="28" t="s">
        <v>15</v>
      </c>
      <c r="F64" s="4"/>
    </row>
    <row r="65" spans="1:6" x14ac:dyDescent="0.2">
      <c r="A65" s="28" t="s">
        <v>48</v>
      </c>
      <c r="B65" s="28"/>
      <c r="C65" s="30"/>
      <c r="D65" s="28"/>
      <c r="E65" s="28"/>
      <c r="F65" s="4"/>
    </row>
    <row r="66" spans="1:6" s="2" customFormat="1" ht="13.15" customHeight="1" x14ac:dyDescent="0.2">
      <c r="A66" s="28" t="s">
        <v>49</v>
      </c>
      <c r="B66" s="28"/>
      <c r="C66" s="28"/>
      <c r="D66" s="28"/>
      <c r="E66" s="28"/>
      <c r="F66" s="4"/>
    </row>
    <row r="67" spans="1:6" s="2" customFormat="1" x14ac:dyDescent="0.2">
      <c r="A67" s="48" t="s">
        <v>8</v>
      </c>
      <c r="B67" s="28"/>
      <c r="C67" s="28"/>
      <c r="D67" s="28"/>
      <c r="E67" s="28"/>
      <c r="F67" s="4"/>
    </row>
    <row r="68" spans="1:6" s="2" customFormat="1" x14ac:dyDescent="0.2">
      <c r="A68" s="29" t="s">
        <v>50</v>
      </c>
      <c r="B68" s="29"/>
      <c r="C68" s="28"/>
      <c r="D68" s="29"/>
      <c r="E68" s="28"/>
      <c r="F68" s="4"/>
    </row>
    <row r="69" spans="1:6" s="2" customFormat="1" x14ac:dyDescent="0.2">
      <c r="A69" s="29" t="s">
        <v>51</v>
      </c>
      <c r="B69" s="49"/>
      <c r="C69" s="28"/>
      <c r="D69" s="49"/>
      <c r="E69" s="29"/>
      <c r="F69"/>
    </row>
    <row r="70" spans="1:6" s="2" customFormat="1" x14ac:dyDescent="0.2">
      <c r="A70" s="8"/>
      <c r="B70" s="9"/>
      <c r="C70" s="4"/>
      <c r="D70"/>
      <c r="E70" s="10"/>
      <c r="F70"/>
    </row>
    <row r="71" spans="1:6" s="2" customFormat="1" x14ac:dyDescent="0.2">
      <c r="A71" s="8"/>
      <c r="B71" s="9"/>
      <c r="C71" s="4"/>
      <c r="D71"/>
      <c r="E71" s="10"/>
      <c r="F71"/>
    </row>
    <row r="72" spans="1:6" s="2" customFormat="1" x14ac:dyDescent="0.2">
      <c r="B72" s="9"/>
      <c r="C72" s="4"/>
      <c r="D72"/>
      <c r="E72" s="10"/>
      <c r="F72"/>
    </row>
    <row r="73" spans="1:6" x14ac:dyDescent="0.2">
      <c r="A73" s="8"/>
      <c r="B73" s="9"/>
      <c r="C73" s="4"/>
      <c r="E73" s="10"/>
    </row>
    <row r="74" spans="1:6" x14ac:dyDescent="0.2">
      <c r="A74" s="8"/>
      <c r="B74" s="9"/>
      <c r="C74" s="4"/>
      <c r="E74" s="10"/>
    </row>
    <row r="75" spans="1:6" x14ac:dyDescent="0.2">
      <c r="C75" s="4"/>
    </row>
    <row r="76" spans="1:6" x14ac:dyDescent="0.2">
      <c r="C76" s="4"/>
    </row>
    <row r="77" spans="1:6" x14ac:dyDescent="0.2">
      <c r="C77" s="4"/>
    </row>
    <row r="78" spans="1:6" x14ac:dyDescent="0.2">
      <c r="C78" s="5"/>
    </row>
    <row r="79" spans="1:6" x14ac:dyDescent="0.2">
      <c r="C79" s="19"/>
    </row>
  </sheetData>
  <mergeCells count="2">
    <mergeCell ref="A17:E17"/>
    <mergeCell ref="G6:R6"/>
  </mergeCells>
  <phoneticPr fontId="6" type="noConversion"/>
  <pageMargins left="0.26" right="0.21" top="0.5" bottom="0.5" header="0.5" footer="0.5"/>
  <pageSetup orientation="portrait" r:id="rId1"/>
  <headerFooter alignWithMargins="0"/>
  <rowBreaks count="1" manualBreakCount="1">
    <brk id="5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Sheet1!Print_Area</vt:lpstr>
    </vt:vector>
  </TitlesOfParts>
  <Company>Lifespan/NEMC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Formulas for Calculating Body Surface Area (BSA)</dc:title>
  <dc:creator>Debbie Chabot</dc:creator>
  <cp:lastModifiedBy>Inker, Lesley</cp:lastModifiedBy>
  <cp:lastPrinted>2016-07-26T19:27:58Z</cp:lastPrinted>
  <dcterms:created xsi:type="dcterms:W3CDTF">2000-04-13T14:49:45Z</dcterms:created>
  <dcterms:modified xsi:type="dcterms:W3CDTF">2023-11-07T15:07:53Z</dcterms:modified>
</cp:coreProperties>
</file>